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castillo_ahint\Downloads\"/>
    </mc:Choice>
  </mc:AlternateContent>
  <xr:revisionPtr revIDLastSave="0" documentId="8_{5363F55A-8CD6-483F-B62B-5F480A680A5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structions" sheetId="7" r:id="rId1"/>
    <sheet name="Baseline Data" sheetId="1" r:id="rId2"/>
    <sheet name="Clinical Productivity" sheetId="4" r:id="rId3"/>
    <sheet name="Arrival Rate Improvement" sheetId="2" r:id="rId4"/>
    <sheet name="Revenue per visit" sheetId="5" r:id="rId5"/>
    <sheet name="Visits per evaluation" sheetId="3" r:id="rId6"/>
    <sheet name="Total Impact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C6" i="6"/>
  <c r="C16" i="1"/>
  <c r="B21" i="1" l="1"/>
  <c r="D21" i="1" s="1"/>
  <c r="B22" i="1" l="1"/>
  <c r="D22" i="1" s="1"/>
  <c r="G5" i="6"/>
  <c r="E5" i="6"/>
  <c r="D10" i="6"/>
  <c r="F8" i="6"/>
  <c r="D8" i="6"/>
  <c r="C5" i="6"/>
  <c r="H8" i="6" l="1"/>
  <c r="F8" i="5" l="1"/>
  <c r="C5" i="5"/>
  <c r="C4" i="4"/>
  <c r="D10" i="5"/>
  <c r="D8" i="5"/>
  <c r="H8" i="5" l="1"/>
  <c r="D10" i="4" l="1"/>
  <c r="D8" i="4"/>
  <c r="F8" i="4" s="1"/>
  <c r="H8" i="4" s="1"/>
  <c r="B17" i="1"/>
  <c r="C4" i="3"/>
  <c r="D9" i="3"/>
  <c r="D7" i="3"/>
  <c r="F7" i="3" s="1"/>
  <c r="D11" i="2"/>
  <c r="D9" i="2"/>
  <c r="D9" i="4" l="1"/>
  <c r="D15" i="4" s="1"/>
  <c r="D9" i="6"/>
  <c r="D10" i="2"/>
  <c r="D15" i="2" s="1"/>
  <c r="B19" i="1"/>
  <c r="D9" i="5"/>
  <c r="B20" i="1"/>
  <c r="D8" i="3"/>
  <c r="D12" i="3" s="1"/>
  <c r="C17" i="1"/>
  <c r="F10" i="2"/>
  <c r="H7" i="3"/>
  <c r="F9" i="2"/>
  <c r="D14" i="4" l="1"/>
  <c r="D11" i="4" s="1"/>
  <c r="H10" i="2"/>
  <c r="D13" i="3"/>
  <c r="D10" i="3" s="1"/>
  <c r="D16" i="2"/>
  <c r="D12" i="2" s="1"/>
  <c r="D14" i="6"/>
  <c r="D13" i="6"/>
  <c r="F8" i="3"/>
  <c r="F12" i="3" s="1"/>
  <c r="G12" i="3" s="1"/>
  <c r="F9" i="6"/>
  <c r="C18" i="6" s="1"/>
  <c r="F9" i="4"/>
  <c r="F9" i="5"/>
  <c r="F13" i="5" s="1"/>
  <c r="D13" i="5"/>
  <c r="D14" i="5"/>
  <c r="F11" i="2"/>
  <c r="F16" i="2" s="1"/>
  <c r="F15" i="2"/>
  <c r="H9" i="2"/>
  <c r="D16" i="4" l="1"/>
  <c r="H9" i="4"/>
  <c r="C19" i="6"/>
  <c r="C20" i="6" s="1"/>
  <c r="C21" i="6" s="1"/>
  <c r="F10" i="6"/>
  <c r="H10" i="6" s="1"/>
  <c r="D14" i="3"/>
  <c r="F9" i="3"/>
  <c r="H9" i="3" s="1"/>
  <c r="H8" i="3"/>
  <c r="H12" i="3"/>
  <c r="D17" i="2"/>
  <c r="G13" i="5"/>
  <c r="D15" i="6"/>
  <c r="D11" i="6"/>
  <c r="H15" i="2"/>
  <c r="G15" i="2"/>
  <c r="H9" i="6"/>
  <c r="F13" i="6"/>
  <c r="D15" i="5"/>
  <c r="F10" i="4"/>
  <c r="H10" i="4" s="1"/>
  <c r="H9" i="5"/>
  <c r="F10" i="5"/>
  <c r="H10" i="5" s="1"/>
  <c r="F14" i="4"/>
  <c r="D11" i="5"/>
  <c r="H11" i="2"/>
  <c r="F12" i="2"/>
  <c r="F17" i="2"/>
  <c r="H13" i="5"/>
  <c r="F14" i="6" l="1"/>
  <c r="F11" i="6" s="1"/>
  <c r="F13" i="3"/>
  <c r="F10" i="3" s="1"/>
  <c r="H17" i="2"/>
  <c r="H14" i="4"/>
  <c r="G14" i="4"/>
  <c r="G13" i="6"/>
  <c r="H13" i="6"/>
  <c r="F15" i="4"/>
  <c r="F11" i="4" s="1"/>
  <c r="F14" i="5"/>
  <c r="F11" i="5" s="1"/>
  <c r="F15" i="6" l="1"/>
  <c r="H15" i="6" s="1"/>
  <c r="F14" i="3"/>
  <c r="H14" i="3" s="1"/>
  <c r="F15" i="5"/>
  <c r="H15" i="5" s="1"/>
  <c r="F16" i="4"/>
  <c r="H1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Horsfield</author>
  </authors>
  <commentList>
    <comment ref="B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Your Practice data from KPI Benchmarking Study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Benchmarks listed are for region - please modify to  practice size, aggregate or care model if believe that comparison is more relevant.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2" authorId="0" shapeId="0" xr:uid="{BB45A6A9-F989-4117-AA66-6129AE196189}">
      <text>
        <r>
          <rPr>
            <b/>
            <sz val="9"/>
            <color indexed="81"/>
            <rFont val="Tahoma"/>
            <charset val="1"/>
          </rPr>
          <t>Mike Horsfield:</t>
        </r>
        <r>
          <rPr>
            <sz val="9"/>
            <color indexed="81"/>
            <rFont val="Tahoma"/>
            <charset val="1"/>
          </rPr>
          <t xml:space="preserve">
Unpaid hours only applies to salaried clinicians whose combined clinical hours + PTO paid hours is more than 2080 hours in a year</t>
        </r>
      </text>
    </comment>
    <comment ref="A2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Include both all paid days off (sick, vacation, con ed).  This will calculate productivity assuming co-workers use all earned time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<sst xmlns="http://schemas.openxmlformats.org/spreadsheetml/2006/main" count="131" uniqueCount="56">
  <si>
    <t>KPI</t>
  </si>
  <si>
    <t>Data</t>
  </si>
  <si>
    <t>Visits/NP</t>
  </si>
  <si>
    <t>Procedures/Visit</t>
  </si>
  <si>
    <t>Procedures/Clinical hour</t>
  </si>
  <si>
    <t>Visits/Clinical hour</t>
  </si>
  <si>
    <t>Arrival Rate</t>
  </si>
  <si>
    <t>Cost/Visit</t>
  </si>
  <si>
    <t>Revenue/Visit</t>
  </si>
  <si>
    <t>Net Income</t>
  </si>
  <si>
    <t>Collections per visit:</t>
  </si>
  <si>
    <t>Treatment volume:</t>
  </si>
  <si>
    <t>Current</t>
  </si>
  <si>
    <t>Targeted KPI</t>
  </si>
  <si>
    <t>Revenue/Clinical hour</t>
  </si>
  <si>
    <t>Monthly</t>
  </si>
  <si>
    <t>Annually</t>
  </si>
  <si>
    <t>Expense/Visit</t>
  </si>
  <si>
    <t>Arrival Rate Improvement</t>
  </si>
  <si>
    <t>Target</t>
  </si>
  <si>
    <t>Revenue</t>
  </si>
  <si>
    <t>Expenses</t>
  </si>
  <si>
    <t xml:space="preserve"> </t>
  </si>
  <si>
    <t>Net Income %</t>
  </si>
  <si>
    <t xml:space="preserve">Visits per NP </t>
  </si>
  <si>
    <t>% Change</t>
  </si>
  <si>
    <t>Current Visits/Clinical Hour</t>
  </si>
  <si>
    <t>Revenue Per Visit</t>
  </si>
  <si>
    <t>Cost per Visit-Clinical Productivity</t>
  </si>
  <si>
    <t>Visits</t>
  </si>
  <si>
    <t>Visits/Total hour</t>
  </si>
  <si>
    <t>Based on your KPI comparisons or your identified opportunities for improvement move to the appropriate tab (ie:  if arrival rate is lower than region average click on that tab)</t>
  </si>
  <si>
    <t>Input your desired target in the blue box on the selected tab</t>
  </si>
  <si>
    <t>The corresponding changes to the revenue, expenses and net will automatically calculate</t>
  </si>
  <si>
    <t>*  To calculate  productivity target take the number of patient slots in a typical 8 hour day X targeted arrival rate</t>
  </si>
  <si>
    <t>*  Revenue per visit changes can be calculated by taking the desired change in billing x payor mix payment for that change</t>
  </si>
  <si>
    <t xml:space="preserve">*  Revenue per visit was used as a substitute to encompass all the changes (ie increase units/visit, improved contracts, CPT code redistribution, etc) that would result in improved collection per visit.  </t>
  </si>
  <si>
    <t>All of the cells not highlighted in blue will autopopulate when the blue boxes are filled in.  DO NOT FILL IN NON-HIGHLIGHTED BOXES</t>
  </si>
  <si>
    <t xml:space="preserve">Objectively compare your opportunities for improvements, commit to the one that makes sense for your practice and go for it.    </t>
  </si>
  <si>
    <t>New Patient Calculation</t>
  </si>
  <si>
    <t>Benchmarks</t>
  </si>
  <si>
    <t>Clinical FTE's</t>
  </si>
  <si>
    <t>Other FTE's</t>
  </si>
  <si>
    <t>PTO Benefit Per Year (Hours)</t>
  </si>
  <si>
    <t>Insert benchmarks from KPI report in green cells</t>
  </si>
  <si>
    <t>Begin by completing all the blue cells in the Baseline Data tab of the KPI Calculator</t>
  </si>
  <si>
    <t>*  Net income change in cell F16 is the result of increasing visits to meet current staff capacity</t>
  </si>
  <si>
    <t>Calculated Expenses</t>
  </si>
  <si>
    <t>Calculated Clinical Hours</t>
  </si>
  <si>
    <t>Calculated Revenue</t>
  </si>
  <si>
    <t>Calculated Unpaid Hours</t>
  </si>
  <si>
    <t>Current Staff Capacity</t>
  </si>
  <si>
    <t>New Volumes</t>
  </si>
  <si>
    <r>
      <rPr>
        <sz val="11"/>
        <color rgb="FF00B050"/>
        <rFont val="Calibri"/>
        <family val="2"/>
        <scheme val="minor"/>
      </rPr>
      <t>Excess</t>
    </r>
    <r>
      <rPr>
        <sz val="11"/>
        <color theme="1"/>
        <rFont val="Calibri"/>
        <family val="2"/>
        <scheme val="minor"/>
      </rPr>
      <t xml:space="preserve"> or </t>
    </r>
    <r>
      <rPr>
        <sz val="11"/>
        <color rgb="FFFF0000"/>
        <rFont val="Calibri"/>
        <family val="2"/>
        <scheme val="minor"/>
      </rPr>
      <t>Additonal Clinical FTE's Needed</t>
    </r>
  </si>
  <si>
    <r>
      <rPr>
        <sz val="11"/>
        <color rgb="FF00B050"/>
        <rFont val="Calibri"/>
        <family val="2"/>
        <scheme val="minor"/>
      </rPr>
      <t>Excess</t>
    </r>
    <r>
      <rPr>
        <sz val="11"/>
        <color theme="1"/>
        <rFont val="Calibri"/>
        <family val="2"/>
        <scheme val="minor"/>
      </rPr>
      <t>/</t>
    </r>
    <r>
      <rPr>
        <sz val="11"/>
        <color rgb="FFFF0000"/>
        <rFont val="Calibri"/>
        <family val="2"/>
        <scheme val="minor"/>
      </rPr>
      <t>Lack of Capacity</t>
    </r>
  </si>
  <si>
    <t>*  If need additional clinical FTE's to meet demand then must subtract that additional cost from the net income calculation in cell F15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</si>
</sst>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&quot;$&quot;#,##0.00"/>
    <numFmt numFmtId="168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0" xfId="0" applyFill="1"/>
    <xf numFmtId="0" fontId="0" fillId="2" borderId="9" xfId="0" applyFill="1" applyBorder="1"/>
    <xf numFmtId="164" fontId="1" fillId="2" borderId="0" xfId="2" applyNumberFormat="1" applyFont="1" applyFill="1"/>
    <xf numFmtId="9" fontId="1" fillId="2" borderId="0" xfId="3" applyFont="1" applyFill="1"/>
    <xf numFmtId="166" fontId="1" fillId="2" borderId="0" xfId="3" applyNumberFormat="1" applyFont="1" applyFill="1"/>
    <xf numFmtId="0" fontId="0" fillId="2" borderId="10" xfId="0" applyFill="1" applyBorder="1"/>
    <xf numFmtId="9" fontId="0" fillId="0" borderId="0" xfId="0" applyNumberFormat="1"/>
    <xf numFmtId="167" fontId="1" fillId="2" borderId="0" xfId="2" applyNumberFormat="1" applyFont="1" applyFill="1"/>
    <xf numFmtId="167" fontId="0" fillId="2" borderId="10" xfId="0" applyNumberFormat="1" applyFill="1" applyBorder="1"/>
    <xf numFmtId="164" fontId="0" fillId="2" borderId="0" xfId="2" applyNumberFormat="1" applyFont="1" applyFill="1"/>
    <xf numFmtId="0" fontId="0" fillId="2" borderId="5" xfId="0" applyFill="1" applyBorder="1"/>
    <xf numFmtId="0" fontId="0" fillId="2" borderId="6" xfId="0" applyFill="1" applyBorder="1"/>
    <xf numFmtId="167" fontId="1" fillId="2" borderId="0" xfId="2" applyNumberFormat="1" applyFont="1" applyFill="1" applyBorder="1"/>
    <xf numFmtId="9" fontId="1" fillId="2" borderId="6" xfId="3" applyFont="1" applyFill="1" applyBorder="1"/>
    <xf numFmtId="165" fontId="1" fillId="2" borderId="0" xfId="1" applyNumberFormat="1" applyFont="1" applyFill="1" applyBorder="1"/>
    <xf numFmtId="166" fontId="1" fillId="2" borderId="6" xfId="3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/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2" xfId="0" quotePrefix="1" applyFill="1" applyBorder="1" applyAlignment="1">
      <alignment horizontal="center"/>
    </xf>
    <xf numFmtId="1" fontId="0" fillId="0" borderId="0" xfId="0" applyNumberFormat="1"/>
    <xf numFmtId="1" fontId="3" fillId="0" borderId="0" xfId="0" applyNumberFormat="1" applyFont="1"/>
    <xf numFmtId="0" fontId="0" fillId="2" borderId="3" xfId="0" applyFill="1" applyBorder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0" fillId="2" borderId="4" xfId="0" quotePrefix="1" applyFill="1" applyBorder="1" applyAlignment="1">
      <alignment horizontal="center"/>
    </xf>
    <xf numFmtId="0" fontId="0" fillId="3" borderId="0" xfId="0" applyFill="1"/>
    <xf numFmtId="0" fontId="2" fillId="3" borderId="5" xfId="0" applyFont="1" applyFill="1" applyBorder="1"/>
    <xf numFmtId="9" fontId="2" fillId="3" borderId="6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quotePrefix="1" applyFont="1" applyFill="1" applyBorder="1" applyAlignment="1">
      <alignment horizontal="center"/>
    </xf>
    <xf numFmtId="167" fontId="1" fillId="2" borderId="3" xfId="2" applyNumberFormat="1" applyFont="1" applyFill="1" applyBorder="1"/>
    <xf numFmtId="167" fontId="1" fillId="2" borderId="14" xfId="2" applyNumberFormat="1" applyFont="1" applyFill="1" applyBorder="1"/>
    <xf numFmtId="9" fontId="1" fillId="2" borderId="4" xfId="3" applyFont="1" applyFill="1" applyBorder="1"/>
    <xf numFmtId="165" fontId="1" fillId="2" borderId="5" xfId="1" applyNumberFormat="1" applyFont="1" applyFill="1" applyBorder="1"/>
    <xf numFmtId="167" fontId="0" fillId="2" borderId="11" xfId="0" applyNumberFormat="1" applyFill="1" applyBorder="1"/>
    <xf numFmtId="0" fontId="2" fillId="2" borderId="5" xfId="0" applyFont="1" applyFill="1" applyBorder="1"/>
    <xf numFmtId="9" fontId="0" fillId="2" borderId="13" xfId="3" applyFont="1" applyFill="1" applyBorder="1"/>
    <xf numFmtId="0" fontId="0" fillId="2" borderId="2" xfId="0" applyFill="1" applyBorder="1"/>
    <xf numFmtId="0" fontId="2" fillId="2" borderId="1" xfId="0" quotePrefix="1" applyFont="1" applyFill="1" applyBorder="1"/>
    <xf numFmtId="0" fontId="2" fillId="2" borderId="13" xfId="0" applyFont="1" applyFill="1" applyBorder="1"/>
    <xf numFmtId="9" fontId="2" fillId="2" borderId="1" xfId="3" applyFont="1" applyFill="1" applyBorder="1"/>
    <xf numFmtId="9" fontId="2" fillId="2" borderId="13" xfId="3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167" fontId="1" fillId="2" borderId="7" xfId="2" applyNumberFormat="1" applyFont="1" applyFill="1" applyBorder="1"/>
    <xf numFmtId="167" fontId="1" fillId="2" borderId="9" xfId="2" applyNumberFormat="1" applyFont="1" applyFill="1" applyBorder="1"/>
    <xf numFmtId="166" fontId="1" fillId="2" borderId="8" xfId="3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7" xfId="0" applyFill="1" applyBorder="1"/>
    <xf numFmtId="0" fontId="2" fillId="2" borderId="11" xfId="0" applyFont="1" applyFill="1" applyBorder="1"/>
    <xf numFmtId="166" fontId="1" fillId="2" borderId="13" xfId="3" applyNumberFormat="1" applyFont="1" applyFill="1" applyBorder="1"/>
    <xf numFmtId="9" fontId="1" fillId="2" borderId="13" xfId="3" applyFont="1" applyFill="1" applyBorder="1"/>
    <xf numFmtId="168" fontId="0" fillId="0" borderId="0" xfId="0" applyNumberForma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/>
    <xf numFmtId="0" fontId="2" fillId="3" borderId="7" xfId="0" applyFont="1" applyFill="1" applyBorder="1"/>
    <xf numFmtId="44" fontId="2" fillId="3" borderId="6" xfId="2" applyFont="1" applyFill="1" applyBorder="1"/>
    <xf numFmtId="9" fontId="2" fillId="2" borderId="2" xfId="0" applyNumberFormat="1" applyFont="1" applyFill="1" applyBorder="1"/>
    <xf numFmtId="166" fontId="2" fillId="2" borderId="13" xfId="3" applyNumberFormat="1" applyFont="1" applyFill="1" applyBorder="1"/>
    <xf numFmtId="166" fontId="1" fillId="2" borderId="4" xfId="3" applyNumberFormat="1" applyFont="1" applyFill="1" applyBorder="1"/>
    <xf numFmtId="2" fontId="2" fillId="3" borderId="6" xfId="0" applyNumberFormat="1" applyFont="1" applyFill="1" applyBorder="1"/>
    <xf numFmtId="164" fontId="1" fillId="2" borderId="9" xfId="2" applyNumberFormat="1" applyFont="1" applyFill="1" applyBorder="1"/>
    <xf numFmtId="164" fontId="0" fillId="2" borderId="9" xfId="2" applyNumberFormat="1" applyFont="1" applyFill="1" applyBorder="1"/>
    <xf numFmtId="9" fontId="1" fillId="2" borderId="8" xfId="3" applyFont="1" applyFill="1" applyBorder="1"/>
    <xf numFmtId="164" fontId="1" fillId="2" borderId="7" xfId="2" applyNumberFormat="1" applyFont="1" applyFill="1" applyBorder="1"/>
    <xf numFmtId="0" fontId="0" fillId="2" borderId="4" xfId="0" applyFill="1" applyBorder="1"/>
    <xf numFmtId="2" fontId="2" fillId="4" borderId="8" xfId="0" applyNumberFormat="1" applyFont="1" applyFill="1" applyBorder="1"/>
    <xf numFmtId="0" fontId="3" fillId="4" borderId="0" xfId="0" applyFont="1" applyFill="1"/>
    <xf numFmtId="167" fontId="0" fillId="2" borderId="14" xfId="0" applyNumberFormat="1" applyFill="1" applyBorder="1"/>
    <xf numFmtId="167" fontId="0" fillId="2" borderId="0" xfId="0" applyNumberFormat="1" applyFill="1"/>
    <xf numFmtId="44" fontId="2" fillId="4" borderId="8" xfId="2" applyFont="1" applyFill="1" applyBorder="1"/>
    <xf numFmtId="9" fontId="2" fillId="4" borderId="6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2" fillId="2" borderId="0" xfId="0" applyFont="1" applyFill="1"/>
    <xf numFmtId="167" fontId="3" fillId="4" borderId="0" xfId="2" applyNumberFormat="1" applyFont="1" applyFill="1" applyBorder="1"/>
    <xf numFmtId="9" fontId="3" fillId="4" borderId="0" xfId="0" applyNumberFormat="1" applyFont="1" applyFill="1"/>
    <xf numFmtId="9" fontId="3" fillId="4" borderId="9" xfId="0" applyNumberFormat="1" applyFont="1" applyFill="1" applyBorder="1"/>
    <xf numFmtId="0" fontId="2" fillId="0" borderId="13" xfId="0" applyFont="1" applyBorder="1" applyAlignment="1">
      <alignment horizontal="center"/>
    </xf>
    <xf numFmtId="0" fontId="2" fillId="5" borderId="6" xfId="0" applyFont="1" applyFill="1" applyBorder="1"/>
    <xf numFmtId="167" fontId="2" fillId="5" borderId="6" xfId="2" applyNumberFormat="1" applyFont="1" applyFill="1" applyBorder="1"/>
    <xf numFmtId="9" fontId="2" fillId="5" borderId="6" xfId="3" applyFont="1" applyFill="1" applyBorder="1"/>
    <xf numFmtId="9" fontId="2" fillId="5" borderId="8" xfId="3" applyFont="1" applyFill="1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0" fillId="0" borderId="3" xfId="0" applyBorder="1" applyAlignment="1">
      <alignment wrapText="1"/>
    </xf>
    <xf numFmtId="165" fontId="0" fillId="0" borderId="4" xfId="0" applyNumberFormat="1" applyBorder="1"/>
    <xf numFmtId="0" fontId="0" fillId="0" borderId="5" xfId="0" applyBorder="1" applyAlignment="1">
      <alignment wrapText="1"/>
    </xf>
    <xf numFmtId="165" fontId="0" fillId="0" borderId="6" xfId="1" applyNumberFormat="1" applyFont="1" applyBorder="1"/>
    <xf numFmtId="165" fontId="0" fillId="0" borderId="6" xfId="0" applyNumberFormat="1" applyBorder="1"/>
    <xf numFmtId="0" fontId="0" fillId="0" borderId="7" xfId="0" applyBorder="1" applyAlignment="1">
      <alignment wrapText="1"/>
    </xf>
    <xf numFmtId="43" fontId="0" fillId="0" borderId="8" xfId="1" applyFont="1" applyBorder="1"/>
    <xf numFmtId="0" fontId="0" fillId="0" borderId="0" xfId="0"/>
    <xf numFmtId="0" fontId="2" fillId="0" borderId="0" xfId="0" applyFont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167" fontId="0" fillId="0" borderId="9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171450</xdr:rowOff>
    </xdr:from>
    <xdr:to>
      <xdr:col>7</xdr:col>
      <xdr:colOff>203023</xdr:colOff>
      <xdr:row>15</xdr:row>
      <xdr:rowOff>69581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71450"/>
          <a:ext cx="3822523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7:N23"/>
  <sheetViews>
    <sheetView showGridLines="0" topLeftCell="A36" workbookViewId="0">
      <selection activeCell="H43" sqref="H43"/>
    </sheetView>
  </sheetViews>
  <sheetFormatPr defaultRowHeight="15" x14ac:dyDescent="0.25"/>
  <sheetData>
    <row r="17" spans="1:14" ht="18.75" x14ac:dyDescent="0.3">
      <c r="A17" s="84">
        <v>1</v>
      </c>
      <c r="B17" s="83" t="s">
        <v>45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 ht="18.75" x14ac:dyDescent="0.3">
      <c r="A18" s="84">
        <v>2</v>
      </c>
      <c r="B18" s="83" t="s">
        <v>44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18.75" x14ac:dyDescent="0.3">
      <c r="A19" s="84">
        <v>3</v>
      </c>
      <c r="B19" s="83" t="s">
        <v>37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 ht="18.75" x14ac:dyDescent="0.3">
      <c r="A20" s="84">
        <v>4</v>
      </c>
      <c r="B20" s="83" t="s">
        <v>31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18.75" x14ac:dyDescent="0.3">
      <c r="A21" s="84">
        <v>5</v>
      </c>
      <c r="B21" s="83" t="s">
        <v>32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</row>
    <row r="22" spans="1:14" ht="18.75" x14ac:dyDescent="0.3">
      <c r="A22" s="84">
        <v>6</v>
      </c>
      <c r="B22" s="83" t="s">
        <v>33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</row>
    <row r="23" spans="1:14" ht="18.75" x14ac:dyDescent="0.3">
      <c r="A23" s="84">
        <v>7</v>
      </c>
      <c r="B23" s="83" t="s">
        <v>38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1"/>
  <sheetViews>
    <sheetView showGridLines="0" zoomScale="110" zoomScaleNormal="110" workbookViewId="0">
      <selection activeCell="B25" sqref="B25:H25"/>
    </sheetView>
  </sheetViews>
  <sheetFormatPr defaultRowHeight="15" x14ac:dyDescent="0.25"/>
  <cols>
    <col min="1" max="1" width="26.85546875" bestFit="1" customWidth="1"/>
    <col min="2" max="2" width="15.140625" customWidth="1"/>
    <col min="3" max="3" width="14.28515625" bestFit="1" customWidth="1"/>
  </cols>
  <sheetData>
    <row r="2" spans="1:3" ht="15.75" thickBot="1" x14ac:dyDescent="0.3">
      <c r="B2" t="s">
        <v>22</v>
      </c>
    </row>
    <row r="3" spans="1:3" ht="15.75" thickBot="1" x14ac:dyDescent="0.3">
      <c r="A3" s="2" t="s">
        <v>0</v>
      </c>
      <c r="B3" s="89" t="s">
        <v>1</v>
      </c>
      <c r="C3" s="3" t="s">
        <v>40</v>
      </c>
    </row>
    <row r="4" spans="1:3" x14ac:dyDescent="0.25">
      <c r="A4" s="5" t="s">
        <v>2</v>
      </c>
      <c r="B4" s="78"/>
      <c r="C4" s="90"/>
    </row>
    <row r="5" spans="1:3" x14ac:dyDescent="0.25">
      <c r="A5" s="5" t="s">
        <v>3</v>
      </c>
      <c r="B5" s="78"/>
      <c r="C5" s="90"/>
    </row>
    <row r="6" spans="1:3" x14ac:dyDescent="0.25">
      <c r="A6" s="5" t="s">
        <v>4</v>
      </c>
      <c r="B6" s="78"/>
      <c r="C6" s="90"/>
    </row>
    <row r="7" spans="1:3" x14ac:dyDescent="0.25">
      <c r="A7" s="5" t="s">
        <v>14</v>
      </c>
      <c r="B7" s="86"/>
      <c r="C7" s="91"/>
    </row>
    <row r="8" spans="1:3" x14ac:dyDescent="0.25">
      <c r="A8" s="5" t="s">
        <v>5</v>
      </c>
      <c r="B8" s="78"/>
      <c r="C8" s="90"/>
    </row>
    <row r="9" spans="1:3" x14ac:dyDescent="0.25">
      <c r="A9" s="5" t="s">
        <v>30</v>
      </c>
      <c r="B9" s="78"/>
      <c r="C9" s="90"/>
    </row>
    <row r="10" spans="1:3" x14ac:dyDescent="0.25">
      <c r="A10" s="5" t="s">
        <v>6</v>
      </c>
      <c r="B10" s="87"/>
      <c r="C10" s="92"/>
    </row>
    <row r="11" spans="1:3" x14ac:dyDescent="0.25">
      <c r="A11" s="5" t="s">
        <v>7</v>
      </c>
      <c r="B11" s="86"/>
      <c r="C11" s="91"/>
    </row>
    <row r="12" spans="1:3" x14ac:dyDescent="0.25">
      <c r="A12" s="5" t="s">
        <v>8</v>
      </c>
      <c r="B12" s="86"/>
      <c r="C12" s="91"/>
    </row>
    <row r="13" spans="1:3" ht="15.75" thickBot="1" x14ac:dyDescent="0.3">
      <c r="A13" s="6" t="s">
        <v>23</v>
      </c>
      <c r="B13" s="88"/>
      <c r="C13" s="93"/>
    </row>
    <row r="14" spans="1:3" x14ac:dyDescent="0.25">
      <c r="B14" s="13"/>
    </row>
    <row r="15" spans="1:3" x14ac:dyDescent="0.25">
      <c r="B15" s="95" t="s">
        <v>15</v>
      </c>
      <c r="C15" s="95" t="s">
        <v>16</v>
      </c>
    </row>
    <row r="16" spans="1:3" x14ac:dyDescent="0.25">
      <c r="A16" t="s">
        <v>29</v>
      </c>
      <c r="B16" s="78"/>
      <c r="C16">
        <f>SUM(B16*12)</f>
        <v>0</v>
      </c>
    </row>
    <row r="17" spans="1:8" x14ac:dyDescent="0.25">
      <c r="A17" t="s">
        <v>39</v>
      </c>
      <c r="B17" s="30" t="e">
        <f>SUM(B16/B4)</f>
        <v>#DIV/0!</v>
      </c>
      <c r="C17" s="29" t="e">
        <f>SUM(C16/B4)</f>
        <v>#DIV/0!</v>
      </c>
    </row>
    <row r="18" spans="1:8" ht="15.75" thickBot="1" x14ac:dyDescent="0.3">
      <c r="B18" s="30"/>
      <c r="C18" s="29"/>
    </row>
    <row r="19" spans="1:8" x14ac:dyDescent="0.25">
      <c r="A19" s="4" t="s">
        <v>47</v>
      </c>
      <c r="B19" s="106">
        <f>SUM($C$16*B11)</f>
        <v>0</v>
      </c>
      <c r="C19" s="107"/>
    </row>
    <row r="20" spans="1:8" ht="15.75" thickBot="1" x14ac:dyDescent="0.3">
      <c r="A20" s="6" t="s">
        <v>49</v>
      </c>
      <c r="B20" s="108">
        <f>SUM($C$16*B12)</f>
        <v>0</v>
      </c>
      <c r="C20" s="109"/>
    </row>
    <row r="21" spans="1:8" x14ac:dyDescent="0.25">
      <c r="A21" t="s">
        <v>48</v>
      </c>
      <c r="B21" s="29" t="e">
        <f>SUM(C16/B8)</f>
        <v>#DIV/0!</v>
      </c>
      <c r="C21" t="s">
        <v>41</v>
      </c>
      <c r="D21" s="63" t="e">
        <f>SUM(B21/(2080-B23))</f>
        <v>#DIV/0!</v>
      </c>
    </row>
    <row r="22" spans="1:8" x14ac:dyDescent="0.25">
      <c r="A22" t="s">
        <v>50</v>
      </c>
      <c r="B22" s="29" t="e">
        <f>(C16/B9)-B21</f>
        <v>#DIV/0!</v>
      </c>
      <c r="C22" t="s">
        <v>42</v>
      </c>
      <c r="D22" s="94" t="e">
        <f>B22/(2080-B23)</f>
        <v>#DIV/0!</v>
      </c>
    </row>
    <row r="23" spans="1:8" x14ac:dyDescent="0.25">
      <c r="A23" t="s">
        <v>43</v>
      </c>
      <c r="B23" s="96"/>
    </row>
    <row r="24" spans="1:8" x14ac:dyDescent="0.25">
      <c r="A24" s="1"/>
      <c r="B24" s="105"/>
      <c r="C24" s="105"/>
      <c r="D24" s="105"/>
      <c r="E24" s="105"/>
      <c r="F24" s="105"/>
      <c r="G24" s="105"/>
      <c r="H24" s="105"/>
    </row>
    <row r="25" spans="1:8" x14ac:dyDescent="0.25">
      <c r="B25" s="104" t="s">
        <v>22</v>
      </c>
      <c r="C25" s="104"/>
      <c r="D25" s="104"/>
      <c r="E25" s="104"/>
      <c r="F25" s="104"/>
      <c r="G25" s="104"/>
      <c r="H25" s="104"/>
    </row>
    <row r="26" spans="1:8" x14ac:dyDescent="0.25">
      <c r="B26" s="104" t="s">
        <v>22</v>
      </c>
      <c r="C26" s="104"/>
      <c r="D26" s="104"/>
      <c r="E26" s="104"/>
      <c r="F26" s="104"/>
      <c r="G26" s="104"/>
      <c r="H26" s="104"/>
    </row>
    <row r="27" spans="1:8" x14ac:dyDescent="0.25">
      <c r="B27" s="104"/>
      <c r="C27" s="104"/>
      <c r="D27" s="104"/>
      <c r="E27" s="104"/>
      <c r="F27" s="104"/>
      <c r="G27" s="104"/>
      <c r="H27" s="104"/>
    </row>
    <row r="28" spans="1:8" x14ac:dyDescent="0.25">
      <c r="B28" s="104"/>
      <c r="C28" s="104"/>
      <c r="D28" s="104"/>
      <c r="E28" s="104"/>
      <c r="F28" s="104"/>
      <c r="G28" s="104"/>
      <c r="H28" s="104"/>
    </row>
    <row r="29" spans="1:8" x14ac:dyDescent="0.25">
      <c r="B29" s="104"/>
      <c r="C29" s="104"/>
      <c r="D29" s="104"/>
      <c r="E29" s="104"/>
      <c r="F29" s="104"/>
      <c r="G29" s="104"/>
      <c r="H29" s="104"/>
    </row>
    <row r="30" spans="1:8" x14ac:dyDescent="0.25">
      <c r="B30" s="104"/>
      <c r="C30" s="104"/>
      <c r="D30" s="104"/>
      <c r="E30" s="104"/>
      <c r="F30" s="104"/>
      <c r="G30" s="104"/>
      <c r="H30" s="104"/>
    </row>
    <row r="31" spans="1:8" x14ac:dyDescent="0.25">
      <c r="B31" s="104"/>
      <c r="C31" s="104"/>
      <c r="D31" s="104"/>
      <c r="E31" s="104"/>
      <c r="F31" s="104"/>
      <c r="G31" s="104"/>
      <c r="H31" s="104"/>
    </row>
  </sheetData>
  <mergeCells count="10">
    <mergeCell ref="B31:H31"/>
    <mergeCell ref="B24:H24"/>
    <mergeCell ref="B19:C19"/>
    <mergeCell ref="B20:C20"/>
    <mergeCell ref="B25:H25"/>
    <mergeCell ref="B26:H26"/>
    <mergeCell ref="B27:H27"/>
    <mergeCell ref="B28:H28"/>
    <mergeCell ref="B29:H29"/>
    <mergeCell ref="B30:H30"/>
  </mergeCells>
  <pageMargins left="0.7" right="0.7" top="0.75" bottom="0.75" header="0.3" footer="0.3"/>
  <pageSetup orientation="portrait" verticalDpi="597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0"/>
  <sheetViews>
    <sheetView showGridLines="0" tabSelected="1" workbookViewId="0">
      <selection activeCell="C27" sqref="C27"/>
    </sheetView>
  </sheetViews>
  <sheetFormatPr defaultRowHeight="15" x14ac:dyDescent="0.25"/>
  <cols>
    <col min="2" max="2" width="25.5703125" bestFit="1" customWidth="1"/>
    <col min="4" max="4" width="12.7109375" bestFit="1" customWidth="1"/>
    <col min="6" max="6" width="12.7109375" bestFit="1" customWidth="1"/>
    <col min="7" max="8" width="11.140625" bestFit="1" customWidth="1"/>
  </cols>
  <sheetData>
    <row r="2" spans="2:8" ht="15.75" thickBot="1" x14ac:dyDescent="0.3"/>
    <row r="3" spans="2:8" x14ac:dyDescent="0.25">
      <c r="B3" s="110" t="s">
        <v>28</v>
      </c>
      <c r="C3" s="111"/>
      <c r="D3" s="35"/>
      <c r="E3" s="35"/>
      <c r="F3" s="35"/>
      <c r="G3" s="35"/>
      <c r="H3" s="35"/>
    </row>
    <row r="4" spans="2:8" x14ac:dyDescent="0.25">
      <c r="B4" s="36" t="s">
        <v>26</v>
      </c>
      <c r="C4" s="71">
        <f>'Baseline Data'!B8</f>
        <v>0</v>
      </c>
      <c r="D4" s="35"/>
      <c r="E4" s="35"/>
      <c r="F4" s="35"/>
      <c r="G4" s="35"/>
      <c r="H4" s="35"/>
    </row>
    <row r="5" spans="2:8" ht="15.75" thickBot="1" x14ac:dyDescent="0.3">
      <c r="B5" s="66" t="s">
        <v>19</v>
      </c>
      <c r="C5" s="77">
        <v>0</v>
      </c>
      <c r="D5" s="35"/>
      <c r="E5" s="35"/>
      <c r="F5" s="35"/>
      <c r="G5" s="35"/>
      <c r="H5" s="35"/>
    </row>
    <row r="6" spans="2:8" ht="15.75" thickBot="1" x14ac:dyDescent="0.3">
      <c r="B6" s="31"/>
      <c r="C6" s="7"/>
      <c r="D6" s="38" t="s">
        <v>12</v>
      </c>
      <c r="E6" s="39"/>
      <c r="F6" s="39" t="s">
        <v>13</v>
      </c>
      <c r="G6" s="39"/>
      <c r="H6" s="40" t="s">
        <v>25</v>
      </c>
    </row>
    <row r="7" spans="2:8" x14ac:dyDescent="0.25">
      <c r="B7" s="17"/>
      <c r="C7" s="7"/>
      <c r="D7" s="7"/>
      <c r="E7" s="7"/>
      <c r="F7" s="7"/>
      <c r="G7" s="7"/>
      <c r="H7" s="18"/>
    </row>
    <row r="8" spans="2:8" x14ac:dyDescent="0.25">
      <c r="B8" s="46" t="s">
        <v>10</v>
      </c>
      <c r="C8" s="7"/>
      <c r="D8" s="19">
        <f>'Baseline Data'!B12</f>
        <v>0</v>
      </c>
      <c r="E8" s="7"/>
      <c r="F8" s="19">
        <f>D8</f>
        <v>0</v>
      </c>
      <c r="G8" s="7"/>
      <c r="H8" s="20" t="e">
        <f>(F8-D8)/D8</f>
        <v>#DIV/0!</v>
      </c>
    </row>
    <row r="9" spans="2:8" x14ac:dyDescent="0.25">
      <c r="B9" s="46" t="s">
        <v>29</v>
      </c>
      <c r="C9" s="7"/>
      <c r="D9" s="21">
        <f>'Baseline Data'!C16</f>
        <v>0</v>
      </c>
      <c r="E9" s="21"/>
      <c r="F9" s="21" t="e">
        <f>D9+((C5-C4)*'Baseline Data'!B21)</f>
        <v>#DIV/0!</v>
      </c>
      <c r="G9" s="7"/>
      <c r="H9" s="22" t="e">
        <f>(F9-D9)/D9</f>
        <v>#DIV/0!</v>
      </c>
    </row>
    <row r="10" spans="2:8" ht="15.75" thickBot="1" x14ac:dyDescent="0.3">
      <c r="B10" s="54" t="s">
        <v>17</v>
      </c>
      <c r="C10" s="8"/>
      <c r="D10" s="56">
        <f>SUM('Baseline Data'!B11)</f>
        <v>0</v>
      </c>
      <c r="E10" s="8"/>
      <c r="F10" s="56" t="e">
        <f>SUM('Baseline Data'!B19:C19)/F9</f>
        <v>#DIV/0!</v>
      </c>
      <c r="G10" s="8"/>
      <c r="H10" s="57" t="e">
        <f>(F10-D10)/D10</f>
        <v>#DIV/0!</v>
      </c>
    </row>
    <row r="11" spans="2:8" ht="15.75" thickBot="1" x14ac:dyDescent="0.3">
      <c r="B11" s="49" t="s">
        <v>23</v>
      </c>
      <c r="C11" s="26"/>
      <c r="D11" s="62" t="e">
        <f>SUM(D14-D15)/D14</f>
        <v>#DIV/0!</v>
      </c>
      <c r="E11" s="47" t="s">
        <v>22</v>
      </c>
      <c r="F11" s="62" t="e">
        <f>SUM(F14-F15)/F14</f>
        <v>#DIV/0!</v>
      </c>
      <c r="G11" s="26"/>
      <c r="H11" s="48"/>
    </row>
    <row r="12" spans="2:8" ht="15.75" thickBot="1" x14ac:dyDescent="0.3">
      <c r="B12" s="35"/>
      <c r="C12" s="35"/>
      <c r="D12" s="35"/>
      <c r="E12" s="35"/>
      <c r="F12" s="35"/>
      <c r="G12" s="35"/>
      <c r="H12" s="35"/>
    </row>
    <row r="13" spans="2:8" x14ac:dyDescent="0.25">
      <c r="B13" s="65"/>
      <c r="C13" s="32"/>
      <c r="D13" s="32"/>
      <c r="E13" s="32"/>
      <c r="F13" s="32"/>
      <c r="G13" s="32"/>
      <c r="H13" s="76"/>
    </row>
    <row r="14" spans="2:8" x14ac:dyDescent="0.25">
      <c r="B14" s="46" t="s">
        <v>20</v>
      </c>
      <c r="C14" s="7"/>
      <c r="D14" s="19">
        <f>SUM(D9*D8)</f>
        <v>0</v>
      </c>
      <c r="E14" s="7"/>
      <c r="F14" s="19" t="e">
        <f>SUM(F9*F8)</f>
        <v>#DIV/0!</v>
      </c>
      <c r="G14" s="80" t="e">
        <f>SUM(F14-D14)</f>
        <v>#DIV/0!</v>
      </c>
      <c r="H14" s="22" t="e">
        <f>(F14-D14)/D14</f>
        <v>#DIV/0!</v>
      </c>
    </row>
    <row r="15" spans="2:8" ht="15.75" thickBot="1" x14ac:dyDescent="0.3">
      <c r="B15" s="60" t="s">
        <v>21</v>
      </c>
      <c r="C15" s="12"/>
      <c r="D15" s="15">
        <f>SUM(D9*D10)</f>
        <v>0</v>
      </c>
      <c r="E15" s="15" t="s">
        <v>22</v>
      </c>
      <c r="F15" s="15" t="e">
        <f>SUM(F9*F10)</f>
        <v>#DIV/0!</v>
      </c>
      <c r="G15" s="12"/>
      <c r="H15" s="24"/>
    </row>
    <row r="16" spans="2:8" ht="16.5" thickTop="1" thickBot="1" x14ac:dyDescent="0.3">
      <c r="B16" s="54" t="s">
        <v>9</v>
      </c>
      <c r="C16" s="8"/>
      <c r="D16" s="72">
        <f>SUM(D14-D15)</f>
        <v>0</v>
      </c>
      <c r="E16" s="73" t="s">
        <v>22</v>
      </c>
      <c r="F16" s="72" t="e">
        <f t="shared" ref="F16" si="0">SUM(F14-F15)</f>
        <v>#DIV/0!</v>
      </c>
      <c r="G16" s="8"/>
      <c r="H16" s="74" t="e">
        <f>(F16-D16)/D16</f>
        <v>#DIV/0!</v>
      </c>
    </row>
    <row r="19" spans="2:2" x14ac:dyDescent="0.25">
      <c r="B19" s="85" t="s">
        <v>34</v>
      </c>
    </row>
    <row r="20" spans="2:2" x14ac:dyDescent="0.25">
      <c r="B20" s="85" t="s">
        <v>46</v>
      </c>
    </row>
  </sheetData>
  <mergeCells count="1">
    <mergeCell ref="B3:C3"/>
  </mergeCells>
  <pageMargins left="0.7" right="0.7" top="0.75" bottom="0.75" header="0.3" footer="0.3"/>
  <pageSetup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H20"/>
  <sheetViews>
    <sheetView showGridLines="0" workbookViewId="0">
      <selection activeCell="C7" sqref="C7"/>
    </sheetView>
  </sheetViews>
  <sheetFormatPr defaultRowHeight="15" x14ac:dyDescent="0.25"/>
  <cols>
    <col min="2" max="2" width="24.28515625" bestFit="1" customWidth="1"/>
    <col min="4" max="4" width="12.7109375" bestFit="1" customWidth="1"/>
    <col min="6" max="6" width="12.7109375" bestFit="1" customWidth="1"/>
    <col min="7" max="7" width="10.140625" bestFit="1" customWidth="1"/>
    <col min="8" max="8" width="11.140625" bestFit="1" customWidth="1"/>
  </cols>
  <sheetData>
    <row r="4" spans="2:8" ht="15.75" thickBot="1" x14ac:dyDescent="0.3"/>
    <row r="5" spans="2:8" x14ac:dyDescent="0.25">
      <c r="B5" s="112" t="s">
        <v>18</v>
      </c>
      <c r="C5" s="113"/>
      <c r="D5" s="35"/>
      <c r="E5" s="35"/>
      <c r="F5" s="35"/>
      <c r="G5" s="35"/>
      <c r="H5" s="35"/>
    </row>
    <row r="6" spans="2:8" x14ac:dyDescent="0.25">
      <c r="B6" s="36" t="s">
        <v>12</v>
      </c>
      <c r="C6" s="37">
        <v>0.85</v>
      </c>
      <c r="D6" s="35"/>
      <c r="E6" s="35"/>
      <c r="F6" s="35"/>
      <c r="G6" s="35"/>
      <c r="H6" s="35"/>
    </row>
    <row r="7" spans="2:8" ht="15.75" thickBot="1" x14ac:dyDescent="0.3">
      <c r="B7" s="36" t="s">
        <v>19</v>
      </c>
      <c r="C7" s="82">
        <v>0</v>
      </c>
      <c r="D7" s="35"/>
      <c r="E7" s="35"/>
      <c r="F7" s="35"/>
      <c r="G7" s="35"/>
      <c r="H7" s="35"/>
    </row>
    <row r="8" spans="2:8" ht="15.75" thickBot="1" x14ac:dyDescent="0.3">
      <c r="B8" s="31"/>
      <c r="C8" s="32"/>
      <c r="D8" s="38" t="s">
        <v>12</v>
      </c>
      <c r="E8" s="39"/>
      <c r="F8" s="39" t="s">
        <v>13</v>
      </c>
      <c r="G8" s="39"/>
      <c r="H8" s="40" t="s">
        <v>25</v>
      </c>
    </row>
    <row r="9" spans="2:8" x14ac:dyDescent="0.25">
      <c r="B9" s="46" t="s">
        <v>10</v>
      </c>
      <c r="C9" s="7"/>
      <c r="D9" s="41">
        <f>'Baseline Data'!B12</f>
        <v>0</v>
      </c>
      <c r="E9" s="32"/>
      <c r="F9" s="42">
        <f>D9</f>
        <v>0</v>
      </c>
      <c r="G9" s="32"/>
      <c r="H9" s="43" t="e">
        <f>(F9-D9)/D9</f>
        <v>#DIV/0!</v>
      </c>
    </row>
    <row r="10" spans="2:8" x14ac:dyDescent="0.25">
      <c r="B10" s="46" t="s">
        <v>29</v>
      </c>
      <c r="C10" s="7"/>
      <c r="D10" s="44">
        <f>'Baseline Data'!C16</f>
        <v>0</v>
      </c>
      <c r="E10" s="21"/>
      <c r="F10" s="21">
        <f>SUM('Baseline Data'!C16/'Arrival Rate Improvement'!C6*'Arrival Rate Improvement'!C7)</f>
        <v>0</v>
      </c>
      <c r="G10" s="7"/>
      <c r="H10" s="22" t="e">
        <f>(F10-D10)/D10</f>
        <v>#DIV/0!</v>
      </c>
    </row>
    <row r="11" spans="2:8" ht="15.75" thickBot="1" x14ac:dyDescent="0.3">
      <c r="B11" s="54" t="s">
        <v>17</v>
      </c>
      <c r="C11" s="8"/>
      <c r="D11" s="55">
        <f>SUM('Baseline Data'!B11)</f>
        <v>0</v>
      </c>
      <c r="E11" s="8"/>
      <c r="F11" s="56" t="e">
        <f>SUM('Baseline Data'!B19:C19)/F10</f>
        <v>#DIV/0!</v>
      </c>
      <c r="G11" s="8"/>
      <c r="H11" s="57" t="e">
        <f>(F11-D11)/D11</f>
        <v>#DIV/0!</v>
      </c>
    </row>
    <row r="12" spans="2:8" ht="15.75" thickBot="1" x14ac:dyDescent="0.3">
      <c r="B12" s="49" t="s">
        <v>23</v>
      </c>
      <c r="C12" s="50"/>
      <c r="D12" s="51" t="e">
        <f>SUM(D15-D16)/D15</f>
        <v>#DIV/0!</v>
      </c>
      <c r="E12" s="52" t="s">
        <v>22</v>
      </c>
      <c r="F12" s="52" t="e">
        <f>SUM(F15-F16)/F15</f>
        <v>#DIV/0!</v>
      </c>
      <c r="G12" s="50"/>
      <c r="H12" s="53"/>
    </row>
    <row r="14" spans="2:8" ht="15.75" thickBot="1" x14ac:dyDescent="0.3"/>
    <row r="15" spans="2:8" x14ac:dyDescent="0.25">
      <c r="B15" s="31" t="s">
        <v>20</v>
      </c>
      <c r="C15" s="32"/>
      <c r="D15" s="41">
        <f>SUM(D10*D9)</f>
        <v>0</v>
      </c>
      <c r="E15" s="32"/>
      <c r="F15" s="42">
        <f>SUM(F10*F9)</f>
        <v>0</v>
      </c>
      <c r="G15" s="79">
        <f>SUM(F15-D15)</f>
        <v>0</v>
      </c>
      <c r="H15" s="70" t="e">
        <f>(F15-D15)/D15</f>
        <v>#DIV/0!</v>
      </c>
    </row>
    <row r="16" spans="2:8" ht="15.75" thickBot="1" x14ac:dyDescent="0.3">
      <c r="B16" s="23" t="s">
        <v>21</v>
      </c>
      <c r="C16" s="12"/>
      <c r="D16" s="45">
        <f>SUM(D10*D11)</f>
        <v>0</v>
      </c>
      <c r="E16" s="15" t="s">
        <v>22</v>
      </c>
      <c r="F16" s="15" t="e">
        <f>SUM(F10*F11)</f>
        <v>#DIV/0!</v>
      </c>
      <c r="G16" s="12"/>
      <c r="H16" s="24"/>
    </row>
    <row r="17" spans="2:8" ht="16.5" thickTop="1" thickBot="1" x14ac:dyDescent="0.3">
      <c r="B17" s="59" t="s">
        <v>9</v>
      </c>
      <c r="C17" s="8"/>
      <c r="D17" s="75">
        <f>SUM(D15-D16)</f>
        <v>0</v>
      </c>
      <c r="E17" s="73" t="s">
        <v>22</v>
      </c>
      <c r="F17" s="72" t="e">
        <f t="shared" ref="F17" si="0">SUM(F15-F16)</f>
        <v>#DIV/0!</v>
      </c>
      <c r="G17" s="8"/>
      <c r="H17" s="74" t="e">
        <f>(F17-D17)/D17</f>
        <v>#DIV/0!</v>
      </c>
    </row>
    <row r="20" spans="2:8" x14ac:dyDescent="0.25">
      <c r="B20" s="85"/>
    </row>
  </sheetData>
  <mergeCells count="1">
    <mergeCell ref="B5:C5"/>
  </mergeCells>
  <pageMargins left="0.7" right="0.7" top="0.75" bottom="0.75" header="0.3" footer="0.3"/>
  <pageSetup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H19"/>
  <sheetViews>
    <sheetView showGridLines="0" workbookViewId="0">
      <selection activeCell="D25" sqref="D25"/>
    </sheetView>
  </sheetViews>
  <sheetFormatPr defaultRowHeight="15" x14ac:dyDescent="0.25"/>
  <cols>
    <col min="2" max="2" width="24.28515625" bestFit="1" customWidth="1"/>
    <col min="4" max="4" width="12.7109375" bestFit="1" customWidth="1"/>
    <col min="6" max="6" width="12.7109375" bestFit="1" customWidth="1"/>
    <col min="7" max="7" width="13.5703125" bestFit="1" customWidth="1"/>
    <col min="8" max="8" width="9.5703125" bestFit="1" customWidth="1"/>
  </cols>
  <sheetData>
    <row r="3" spans="2:8" ht="15.75" thickBot="1" x14ac:dyDescent="0.3"/>
    <row r="4" spans="2:8" x14ac:dyDescent="0.25">
      <c r="B4" s="110" t="s">
        <v>27</v>
      </c>
      <c r="C4" s="113"/>
      <c r="D4" s="35"/>
      <c r="E4" s="35"/>
      <c r="F4" s="35"/>
      <c r="G4" s="35"/>
      <c r="H4" s="35"/>
    </row>
    <row r="5" spans="2:8" x14ac:dyDescent="0.25">
      <c r="B5" s="36" t="s">
        <v>12</v>
      </c>
      <c r="C5" s="67">
        <f>'Baseline Data'!B12</f>
        <v>0</v>
      </c>
      <c r="D5" s="35"/>
      <c r="E5" s="35"/>
      <c r="F5" s="35"/>
      <c r="G5" s="35"/>
      <c r="H5" s="35"/>
    </row>
    <row r="6" spans="2:8" ht="15.75" thickBot="1" x14ac:dyDescent="0.3">
      <c r="B6" s="66" t="s">
        <v>19</v>
      </c>
      <c r="C6" s="81">
        <v>0</v>
      </c>
      <c r="D6" s="35"/>
      <c r="E6" s="35"/>
      <c r="F6" s="35"/>
      <c r="G6" s="35"/>
      <c r="H6" s="35"/>
    </row>
    <row r="7" spans="2:8" ht="15.75" thickBot="1" x14ac:dyDescent="0.3">
      <c r="B7" s="7"/>
      <c r="C7" s="7"/>
      <c r="D7" s="64" t="s">
        <v>12</v>
      </c>
      <c r="E7" s="33"/>
      <c r="F7" s="33" t="s">
        <v>13</v>
      </c>
      <c r="G7" s="33"/>
      <c r="H7" s="34" t="s">
        <v>25</v>
      </c>
    </row>
    <row r="8" spans="2:8" x14ac:dyDescent="0.25">
      <c r="B8" s="65" t="s">
        <v>10</v>
      </c>
      <c r="C8" s="32"/>
      <c r="D8" s="42">
        <f>'Baseline Data'!B12</f>
        <v>0</v>
      </c>
      <c r="E8" s="32"/>
      <c r="F8" s="42">
        <f>C6</f>
        <v>0</v>
      </c>
      <c r="G8" s="32"/>
      <c r="H8" s="70" t="e">
        <f>(F8-D8)/D8</f>
        <v>#DIV/0!</v>
      </c>
    </row>
    <row r="9" spans="2:8" x14ac:dyDescent="0.25">
      <c r="B9" s="46" t="s">
        <v>29</v>
      </c>
      <c r="C9" s="7"/>
      <c r="D9" s="21">
        <f>'Baseline Data'!C16</f>
        <v>0</v>
      </c>
      <c r="E9" s="21"/>
      <c r="F9" s="21">
        <f>D9</f>
        <v>0</v>
      </c>
      <c r="G9" s="7"/>
      <c r="H9" s="22" t="e">
        <f>(F9-D9)/D9</f>
        <v>#DIV/0!</v>
      </c>
    </row>
    <row r="10" spans="2:8" ht="15.75" thickBot="1" x14ac:dyDescent="0.3">
      <c r="B10" s="54" t="s">
        <v>17</v>
      </c>
      <c r="C10" s="8"/>
      <c r="D10" s="56">
        <f>SUM('Baseline Data'!B11)</f>
        <v>0</v>
      </c>
      <c r="E10" s="8"/>
      <c r="F10" s="56" t="e">
        <f>SUM('Baseline Data'!B19:C19)/F9</f>
        <v>#DIV/0!</v>
      </c>
      <c r="G10" s="8"/>
      <c r="H10" s="57" t="e">
        <f>(F10-D10)/D10</f>
        <v>#DIV/0!</v>
      </c>
    </row>
    <row r="11" spans="2:8" ht="15.75" thickBot="1" x14ac:dyDescent="0.3">
      <c r="B11" s="49" t="s">
        <v>23</v>
      </c>
      <c r="C11" s="50"/>
      <c r="D11" s="52" t="e">
        <f>SUM(D13-D14)/D13</f>
        <v>#DIV/0!</v>
      </c>
      <c r="E11" s="52" t="s">
        <v>22</v>
      </c>
      <c r="F11" s="69" t="e">
        <f>SUM(F13-F14)/F13</f>
        <v>#DIV/0!</v>
      </c>
      <c r="G11" s="50"/>
      <c r="H11" s="68" t="s">
        <v>22</v>
      </c>
    </row>
    <row r="13" spans="2:8" x14ac:dyDescent="0.25">
      <c r="B13" s="7" t="s">
        <v>20</v>
      </c>
      <c r="C13" s="7"/>
      <c r="D13" s="14">
        <f>SUM(D9*D8)</f>
        <v>0</v>
      </c>
      <c r="E13" s="7"/>
      <c r="F13" s="14">
        <f>SUM(F8*F9)</f>
        <v>0</v>
      </c>
      <c r="G13" s="80">
        <f>SUM(F13-D13)</f>
        <v>0</v>
      </c>
      <c r="H13" s="11" t="e">
        <f>(F13-D13)/D13</f>
        <v>#DIV/0!</v>
      </c>
    </row>
    <row r="14" spans="2:8" ht="15.75" thickBot="1" x14ac:dyDescent="0.3">
      <c r="B14" s="12" t="s">
        <v>21</v>
      </c>
      <c r="C14" s="12"/>
      <c r="D14" s="15">
        <f>SUM(D9*D10)</f>
        <v>0</v>
      </c>
      <c r="E14" s="15" t="s">
        <v>22</v>
      </c>
      <c r="F14" s="15" t="e">
        <f>SUM(F9*F10)</f>
        <v>#DIV/0!</v>
      </c>
      <c r="G14" s="12"/>
      <c r="H14" s="12"/>
    </row>
    <row r="15" spans="2:8" ht="15.75" thickTop="1" x14ac:dyDescent="0.25">
      <c r="B15" s="7" t="s">
        <v>9</v>
      </c>
      <c r="C15" s="7"/>
      <c r="D15" s="9">
        <f>SUM(D13-D14)</f>
        <v>0</v>
      </c>
      <c r="E15" s="16" t="s">
        <v>22</v>
      </c>
      <c r="F15" s="9" t="e">
        <f t="shared" ref="F15" si="0">SUM(F13-F14)</f>
        <v>#DIV/0!</v>
      </c>
      <c r="G15" s="7"/>
      <c r="H15" s="10" t="e">
        <f>(F15-D15)/D15</f>
        <v>#DIV/0!</v>
      </c>
    </row>
    <row r="18" spans="2:2" x14ac:dyDescent="0.25">
      <c r="B18" s="1" t="s">
        <v>36</v>
      </c>
    </row>
    <row r="19" spans="2:2" x14ac:dyDescent="0.25">
      <c r="B19" s="85" t="s">
        <v>35</v>
      </c>
    </row>
  </sheetData>
  <mergeCells count="1">
    <mergeCell ref="B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14"/>
  <sheetViews>
    <sheetView showGridLines="0" workbookViewId="0">
      <selection activeCell="E23" sqref="E23"/>
    </sheetView>
  </sheetViews>
  <sheetFormatPr defaultRowHeight="15" x14ac:dyDescent="0.25"/>
  <cols>
    <col min="2" max="2" width="24.28515625" bestFit="1" customWidth="1"/>
    <col min="4" max="4" width="12.7109375" bestFit="1" customWidth="1"/>
    <col min="6" max="6" width="12.7109375" bestFit="1" customWidth="1"/>
    <col min="7" max="7" width="13.5703125" bestFit="1" customWidth="1"/>
    <col min="8" max="8" width="11.140625" bestFit="1" customWidth="1"/>
  </cols>
  <sheetData>
    <row r="2" spans="2:8" ht="15.75" thickBot="1" x14ac:dyDescent="0.3"/>
    <row r="3" spans="2:8" x14ac:dyDescent="0.25">
      <c r="B3" s="110" t="s">
        <v>24</v>
      </c>
      <c r="C3" s="113"/>
      <c r="D3" s="35"/>
      <c r="E3" s="35"/>
      <c r="F3" s="35"/>
      <c r="G3" s="35"/>
      <c r="H3" s="35"/>
    </row>
    <row r="4" spans="2:8" x14ac:dyDescent="0.25">
      <c r="B4" s="36" t="s">
        <v>12</v>
      </c>
      <c r="C4" s="71">
        <f>'Baseline Data'!B4</f>
        <v>0</v>
      </c>
      <c r="D4" s="35"/>
      <c r="E4" s="35"/>
      <c r="F4" s="35"/>
      <c r="G4" s="35"/>
      <c r="H4" s="35"/>
    </row>
    <row r="5" spans="2:8" ht="15.75" thickBot="1" x14ac:dyDescent="0.3">
      <c r="B5" s="66" t="s">
        <v>19</v>
      </c>
      <c r="C5" s="77">
        <v>0</v>
      </c>
      <c r="D5" s="35"/>
      <c r="E5" s="35"/>
      <c r="F5" s="35"/>
      <c r="G5" s="35"/>
      <c r="H5" s="35"/>
    </row>
    <row r="6" spans="2:8" ht="15.75" thickBot="1" x14ac:dyDescent="0.3">
      <c r="B6" s="25"/>
      <c r="C6" s="26"/>
      <c r="D6" s="58" t="s">
        <v>12</v>
      </c>
      <c r="E6" s="27"/>
      <c r="F6" s="27" t="s">
        <v>13</v>
      </c>
      <c r="G6" s="27"/>
      <c r="H6" s="28" t="s">
        <v>25</v>
      </c>
    </row>
    <row r="7" spans="2:8" x14ac:dyDescent="0.25">
      <c r="B7" s="46" t="s">
        <v>10</v>
      </c>
      <c r="C7" s="7"/>
      <c r="D7" s="19">
        <f>'Baseline Data'!B12</f>
        <v>0</v>
      </c>
      <c r="E7" s="7"/>
      <c r="F7" s="19">
        <f>D7</f>
        <v>0</v>
      </c>
      <c r="G7" s="7"/>
      <c r="H7" s="20" t="e">
        <f>(F7-D7)/D7</f>
        <v>#DIV/0!</v>
      </c>
    </row>
    <row r="8" spans="2:8" x14ac:dyDescent="0.25">
      <c r="B8" s="46" t="s">
        <v>11</v>
      </c>
      <c r="C8" s="7"/>
      <c r="D8" s="21">
        <f>'Baseline Data'!C16</f>
        <v>0</v>
      </c>
      <c r="E8" s="21"/>
      <c r="F8" s="21" t="e">
        <f>SUM('Baseline Data'!C17*'Visits per evaluation'!C5)</f>
        <v>#DIV/0!</v>
      </c>
      <c r="G8" s="7"/>
      <c r="H8" s="22" t="e">
        <f>(F8-D8)/D8</f>
        <v>#DIV/0!</v>
      </c>
    </row>
    <row r="9" spans="2:8" ht="15.75" thickBot="1" x14ac:dyDescent="0.3">
      <c r="B9" s="54" t="s">
        <v>17</v>
      </c>
      <c r="C9" s="8"/>
      <c r="D9" s="56">
        <f>SUM('Baseline Data'!B11)</f>
        <v>0</v>
      </c>
      <c r="E9" s="8"/>
      <c r="F9" s="56" t="e">
        <f>SUM('Baseline Data'!B19:C19)/F8</f>
        <v>#DIV/0!</v>
      </c>
      <c r="G9" s="8"/>
      <c r="H9" s="57" t="e">
        <f>(F9-D9)/D9</f>
        <v>#DIV/0!</v>
      </c>
    </row>
    <row r="10" spans="2:8" ht="15.75" thickBot="1" x14ac:dyDescent="0.3">
      <c r="B10" s="49" t="s">
        <v>23</v>
      </c>
      <c r="C10" s="26"/>
      <c r="D10" s="62" t="e">
        <f>SUM(D12-D13)/D12</f>
        <v>#DIV/0!</v>
      </c>
      <c r="E10" s="47" t="s">
        <v>22</v>
      </c>
      <c r="F10" s="61" t="e">
        <f>SUM(F12-F13)/F12</f>
        <v>#DIV/0!</v>
      </c>
      <c r="G10" s="26"/>
      <c r="H10" s="48"/>
    </row>
    <row r="11" spans="2:8" ht="15.75" thickBot="1" x14ac:dyDescent="0.3">
      <c r="B11" s="35"/>
      <c r="C11" s="35"/>
      <c r="D11" s="35"/>
      <c r="E11" s="35"/>
      <c r="F11" s="35"/>
      <c r="G11" s="35"/>
      <c r="H11" s="35"/>
    </row>
    <row r="12" spans="2:8" x14ac:dyDescent="0.25">
      <c r="B12" s="65" t="s">
        <v>20</v>
      </c>
      <c r="C12" s="32"/>
      <c r="D12" s="42">
        <f>SUM(D8*D7)</f>
        <v>0</v>
      </c>
      <c r="E12" s="32"/>
      <c r="F12" s="42" t="e">
        <f>SUM(F8*F7)</f>
        <v>#DIV/0!</v>
      </c>
      <c r="G12" s="79" t="e">
        <f>SUM(F12-D12)</f>
        <v>#DIV/0!</v>
      </c>
      <c r="H12" s="70" t="e">
        <f>(F12-D12)/D12</f>
        <v>#DIV/0!</v>
      </c>
    </row>
    <row r="13" spans="2:8" ht="15.75" thickBot="1" x14ac:dyDescent="0.3">
      <c r="B13" s="60" t="s">
        <v>21</v>
      </c>
      <c r="C13" s="12"/>
      <c r="D13" s="15">
        <f>SUM(D8*D9)</f>
        <v>0</v>
      </c>
      <c r="E13" s="15" t="s">
        <v>22</v>
      </c>
      <c r="F13" s="15" t="e">
        <f>SUM(F8*F9)</f>
        <v>#DIV/0!</v>
      </c>
      <c r="G13" s="12"/>
      <c r="H13" s="24"/>
    </row>
    <row r="14" spans="2:8" ht="16.5" thickTop="1" thickBot="1" x14ac:dyDescent="0.3">
      <c r="B14" s="54" t="s">
        <v>9</v>
      </c>
      <c r="C14" s="8"/>
      <c r="D14" s="72">
        <f>SUM(D12-D13)</f>
        <v>0</v>
      </c>
      <c r="E14" s="73" t="s">
        <v>22</v>
      </c>
      <c r="F14" s="72" t="e">
        <f>SUM(F12-F13)</f>
        <v>#DIV/0!</v>
      </c>
      <c r="G14" s="8"/>
      <c r="H14" s="74" t="e">
        <f>(F14-D14)/D14</f>
        <v>#DIV/0!</v>
      </c>
    </row>
  </sheetData>
  <mergeCells count="1">
    <mergeCell ref="B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H24"/>
  <sheetViews>
    <sheetView zoomScaleNormal="100" workbookViewId="0">
      <selection activeCell="C30" sqref="C30"/>
    </sheetView>
  </sheetViews>
  <sheetFormatPr defaultRowHeight="15" x14ac:dyDescent="0.25"/>
  <cols>
    <col min="2" max="2" width="24.28515625" bestFit="1" customWidth="1"/>
    <col min="4" max="4" width="12.7109375" customWidth="1"/>
    <col min="5" max="5" width="11.85546875" customWidth="1"/>
    <col min="6" max="6" width="12.7109375" bestFit="1" customWidth="1"/>
    <col min="7" max="7" width="13.5703125" bestFit="1" customWidth="1"/>
    <col min="8" max="8" width="9.5703125" bestFit="1" customWidth="1"/>
  </cols>
  <sheetData>
    <row r="3" spans="2:8" ht="15.75" thickBot="1" x14ac:dyDescent="0.3"/>
    <row r="4" spans="2:8" x14ac:dyDescent="0.25">
      <c r="B4" s="110" t="s">
        <v>27</v>
      </c>
      <c r="C4" s="113"/>
      <c r="D4" s="112" t="s">
        <v>18</v>
      </c>
      <c r="E4" s="113"/>
      <c r="F4" s="110" t="s">
        <v>24</v>
      </c>
      <c r="G4" s="113"/>
      <c r="H4" s="35"/>
    </row>
    <row r="5" spans="2:8" x14ac:dyDescent="0.25">
      <c r="B5" s="36" t="s">
        <v>12</v>
      </c>
      <c r="C5" s="67">
        <f>'Baseline Data'!B12</f>
        <v>0</v>
      </c>
      <c r="D5" s="36" t="s">
        <v>12</v>
      </c>
      <c r="E5" s="37">
        <f>'Baseline Data'!B10</f>
        <v>0</v>
      </c>
      <c r="F5" s="36" t="s">
        <v>12</v>
      </c>
      <c r="G5" s="71">
        <f>'Baseline Data'!B4</f>
        <v>0</v>
      </c>
      <c r="H5" s="35"/>
    </row>
    <row r="6" spans="2:8" ht="15.75" thickBot="1" x14ac:dyDescent="0.3">
      <c r="B6" s="66" t="s">
        <v>19</v>
      </c>
      <c r="C6" s="81">
        <f>'Revenue per visit'!C6</f>
        <v>0</v>
      </c>
      <c r="D6" s="36" t="s">
        <v>19</v>
      </c>
      <c r="E6" s="82">
        <f>'Arrival Rate Improvement'!C7</f>
        <v>0</v>
      </c>
      <c r="F6" s="66" t="s">
        <v>19</v>
      </c>
      <c r="G6" s="77">
        <v>16.5</v>
      </c>
      <c r="H6" s="35"/>
    </row>
    <row r="7" spans="2:8" ht="15.75" thickBot="1" x14ac:dyDescent="0.3">
      <c r="B7" s="7"/>
      <c r="C7" s="7"/>
      <c r="D7" s="64" t="s">
        <v>12</v>
      </c>
      <c r="E7" s="33"/>
      <c r="F7" s="33" t="s">
        <v>13</v>
      </c>
      <c r="G7" s="33"/>
      <c r="H7" s="34" t="s">
        <v>25</v>
      </c>
    </row>
    <row r="8" spans="2:8" x14ac:dyDescent="0.25">
      <c r="B8" s="65" t="s">
        <v>10</v>
      </c>
      <c r="C8" s="32"/>
      <c r="D8" s="42">
        <f>'Baseline Data'!B12</f>
        <v>0</v>
      </c>
      <c r="E8" s="32"/>
      <c r="F8" s="42">
        <f>C6</f>
        <v>0</v>
      </c>
      <c r="G8" s="32"/>
      <c r="H8" s="70" t="e">
        <f>(F8-D8)/D8</f>
        <v>#DIV/0!</v>
      </c>
    </row>
    <row r="9" spans="2:8" x14ac:dyDescent="0.25">
      <c r="B9" s="46" t="s">
        <v>11</v>
      </c>
      <c r="C9" s="7"/>
      <c r="D9" s="21">
        <f>'Baseline Data'!C16</f>
        <v>0</v>
      </c>
      <c r="E9" s="21"/>
      <c r="F9" s="21" t="e">
        <f>D9+((D9/E5)*E6-D9)+(D9+((G6-G5)*'Baseline Data'!C17-D9))</f>
        <v>#DIV/0!</v>
      </c>
      <c r="G9" s="7"/>
      <c r="H9" s="22" t="e">
        <f>(F9-D9)/D9</f>
        <v>#DIV/0!</v>
      </c>
    </row>
    <row r="10" spans="2:8" ht="15.75" thickBot="1" x14ac:dyDescent="0.3">
      <c r="B10" s="54" t="s">
        <v>17</v>
      </c>
      <c r="C10" s="8"/>
      <c r="D10" s="56">
        <f>SUM('Baseline Data'!B11)</f>
        <v>0</v>
      </c>
      <c r="E10" s="8"/>
      <c r="F10" s="56" t="e">
        <f>SUM('Baseline Data'!B19:C19)/F9</f>
        <v>#DIV/0!</v>
      </c>
      <c r="G10" s="8"/>
      <c r="H10" s="57" t="e">
        <f>(F10-D10)/D10</f>
        <v>#DIV/0!</v>
      </c>
    </row>
    <row r="11" spans="2:8" ht="15.75" thickBot="1" x14ac:dyDescent="0.3">
      <c r="B11" s="49" t="s">
        <v>23</v>
      </c>
      <c r="C11" s="50"/>
      <c r="D11" s="52" t="e">
        <f>SUM(D13-D14)/D13</f>
        <v>#DIV/0!</v>
      </c>
      <c r="E11" s="52" t="s">
        <v>22</v>
      </c>
      <c r="F11" s="69" t="e">
        <f>SUM(F13-F14)/F13</f>
        <v>#DIV/0!</v>
      </c>
      <c r="G11" s="50"/>
      <c r="H11" s="68" t="s">
        <v>22</v>
      </c>
    </row>
    <row r="13" spans="2:8" x14ac:dyDescent="0.25">
      <c r="B13" s="7" t="s">
        <v>20</v>
      </c>
      <c r="C13" s="7"/>
      <c r="D13" s="14">
        <f>SUM(D9*D8)</f>
        <v>0</v>
      </c>
      <c r="E13" s="7"/>
      <c r="F13" s="14" t="e">
        <f>SUM(F8*F9)</f>
        <v>#DIV/0!</v>
      </c>
      <c r="G13" s="80" t="e">
        <f>SUM(F13-D13)</f>
        <v>#DIV/0!</v>
      </c>
      <c r="H13" s="11" t="e">
        <f>(F13-D13)/D13</f>
        <v>#DIV/0!</v>
      </c>
    </row>
    <row r="14" spans="2:8" ht="15.75" thickBot="1" x14ac:dyDescent="0.3">
      <c r="B14" s="12" t="s">
        <v>21</v>
      </c>
      <c r="C14" s="12"/>
      <c r="D14" s="15">
        <f>SUM(D9*D10)</f>
        <v>0</v>
      </c>
      <c r="E14" s="15" t="s">
        <v>22</v>
      </c>
      <c r="F14" s="15" t="e">
        <f>SUM(F9*F10)</f>
        <v>#DIV/0!</v>
      </c>
      <c r="G14" s="12"/>
      <c r="H14" s="12"/>
    </row>
    <row r="15" spans="2:8" ht="15.75" thickTop="1" x14ac:dyDescent="0.25">
      <c r="B15" s="7" t="s">
        <v>9</v>
      </c>
      <c r="C15" s="7"/>
      <c r="D15" s="9">
        <f>SUM(D13-D14)</f>
        <v>0</v>
      </c>
      <c r="E15" s="16" t="s">
        <v>22</v>
      </c>
      <c r="F15" s="9" t="e">
        <f t="shared" ref="F15" si="0">SUM(F13-F14)</f>
        <v>#DIV/0!</v>
      </c>
      <c r="G15" s="7"/>
      <c r="H15" s="10" t="e">
        <f>(F15-D15)/D15</f>
        <v>#DIV/0!</v>
      </c>
    </row>
    <row r="17" spans="2:4" ht="15.75" thickBot="1" x14ac:dyDescent="0.3"/>
    <row r="18" spans="2:4" x14ac:dyDescent="0.25">
      <c r="B18" s="97" t="s">
        <v>52</v>
      </c>
      <c r="C18" s="98" t="e">
        <f>F9</f>
        <v>#DIV/0!</v>
      </c>
    </row>
    <row r="19" spans="2:4" x14ac:dyDescent="0.25">
      <c r="B19" s="99" t="s">
        <v>51</v>
      </c>
      <c r="C19" s="100" t="e">
        <f>'Clinical Productivity'!F9</f>
        <v>#DIV/0!</v>
      </c>
    </row>
    <row r="20" spans="2:4" x14ac:dyDescent="0.25">
      <c r="B20" s="5" t="s">
        <v>54</v>
      </c>
      <c r="C20" s="101" t="e">
        <f>C18-C19</f>
        <v>#DIV/0!</v>
      </c>
    </row>
    <row r="21" spans="2:4" ht="30.75" thickBot="1" x14ac:dyDescent="0.3">
      <c r="B21" s="102" t="s">
        <v>53</v>
      </c>
      <c r="C21" s="103" t="e">
        <f>C20/((2080-'Baseline Data'!B23)*'Clinical Productivity'!C5)</f>
        <v>#DIV/0!</v>
      </c>
      <c r="D21" s="63"/>
    </row>
    <row r="22" spans="2:4" x14ac:dyDescent="0.25">
      <c r="B22" s="7"/>
    </row>
    <row r="24" spans="2:4" x14ac:dyDescent="0.25">
      <c r="B24" s="1" t="s">
        <v>55</v>
      </c>
    </row>
  </sheetData>
  <mergeCells count="3">
    <mergeCell ref="B4:C4"/>
    <mergeCell ref="D4:E4"/>
    <mergeCell ref="F4:G4"/>
  </mergeCells>
  <conditionalFormatting sqref="C20">
    <cfRule type="cellIs" dxfId="3" priority="5" operator="greaterThan">
      <formula>0</formula>
    </cfRule>
  </conditionalFormatting>
  <conditionalFormatting sqref="C20:C21">
    <cfRule type="cellIs" dxfId="2" priority="1" operator="lessThan">
      <formula>0</formula>
    </cfRule>
    <cfRule type="cellIs" dxfId="1" priority="2" operator="greaterThan">
      <formula>0</formula>
    </cfRule>
  </conditionalFormatting>
  <conditionalFormatting sqref="K20">
    <cfRule type="cellIs" dxfId="0" priority="6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Baseline Data</vt:lpstr>
      <vt:lpstr>Clinical Productivity</vt:lpstr>
      <vt:lpstr>Arrival Rate Improvement</vt:lpstr>
      <vt:lpstr>Revenue per visit</vt:lpstr>
      <vt:lpstr>Visits per evaluation</vt:lpstr>
      <vt:lpstr>Total Impact</vt:lpstr>
    </vt:vector>
  </TitlesOfParts>
  <Company>RVPT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Sacia</dc:creator>
  <cp:lastModifiedBy>Katherine Castillo</cp:lastModifiedBy>
  <dcterms:created xsi:type="dcterms:W3CDTF">2018-10-23T18:26:32Z</dcterms:created>
  <dcterms:modified xsi:type="dcterms:W3CDTF">2026-02-18T19:35:19Z</dcterms:modified>
</cp:coreProperties>
</file>